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Стародумова\Рабочая\Отчеты\Алтайский фонд МСП\На сайт(ежемесячно)\2020\на 01.01.2021\"/>
    </mc:Choice>
  </mc:AlternateContent>
  <xr:revisionPtr revIDLastSave="0" documentId="13_ncr:1_{1E2B3207-E544-484A-9395-453AFE35450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поручительства Фонда" sheetId="1" r:id="rId1"/>
  </sheets>
  <definedNames>
    <definedName name="_xlnm.Print_Area" localSheetId="0">'поручительства Фонда'!$A$1:$Q$24</definedName>
  </definedNames>
  <calcPr calcId="191029"/>
</workbook>
</file>

<file path=xl/calcChain.xml><?xml version="1.0" encoding="utf-8"?>
<calcChain xmlns="http://schemas.openxmlformats.org/spreadsheetml/2006/main">
  <c r="N5" i="1" l="1"/>
  <c r="M5" i="1"/>
  <c r="N8" i="1"/>
  <c r="M8" i="1"/>
  <c r="N19" i="1"/>
  <c r="M19" i="1"/>
  <c r="N6" i="1"/>
  <c r="M6" i="1"/>
  <c r="L6" i="1"/>
  <c r="K6" i="1"/>
  <c r="N20" i="1"/>
  <c r="M20" i="1"/>
  <c r="N13" i="1"/>
  <c r="M13" i="1"/>
  <c r="F22" i="1" l="1"/>
  <c r="E22" i="1"/>
  <c r="D22" i="1"/>
  <c r="C22" i="1"/>
  <c r="N17" i="1" l="1"/>
  <c r="M17" i="1"/>
  <c r="L17" i="1"/>
  <c r="K17" i="1"/>
  <c r="K24" i="1" l="1"/>
  <c r="F20" i="1" l="1"/>
  <c r="F21" i="1"/>
  <c r="E20" i="1"/>
  <c r="E21" i="1"/>
  <c r="D20" i="1"/>
  <c r="D21" i="1"/>
  <c r="C20" i="1"/>
  <c r="C21" i="1"/>
  <c r="N14" i="1" l="1"/>
  <c r="M14" i="1"/>
  <c r="C23" i="1" l="1"/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5" i="1"/>
  <c r="G24" i="1" l="1"/>
  <c r="C24" i="1" s="1"/>
  <c r="F23" i="1" l="1"/>
  <c r="D23" i="1"/>
  <c r="E23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F19" i="1" l="1"/>
  <c r="D19" i="1"/>
  <c r="F18" i="1" l="1"/>
  <c r="D18" i="1"/>
  <c r="F17" i="1" l="1"/>
  <c r="D17" i="1"/>
  <c r="F16" i="1" l="1"/>
  <c r="D16" i="1"/>
  <c r="O24" i="1" l="1"/>
  <c r="P24" i="1"/>
  <c r="Q24" i="1"/>
  <c r="F7" i="1" l="1"/>
  <c r="D7" i="1"/>
  <c r="J24" i="1" l="1"/>
  <c r="H24" i="1" l="1"/>
  <c r="I24" i="1" l="1"/>
  <c r="F14" i="1"/>
  <c r="F15" i="1"/>
  <c r="D13" i="1"/>
  <c r="F13" i="1"/>
  <c r="D14" i="1"/>
  <c r="D15" i="1"/>
  <c r="D5" i="1"/>
  <c r="F5" i="1"/>
  <c r="D9" i="1"/>
  <c r="F9" i="1"/>
  <c r="D11" i="1"/>
  <c r="F11" i="1"/>
  <c r="D10" i="1"/>
  <c r="F10" i="1"/>
  <c r="D12" i="1"/>
  <c r="F12" i="1"/>
  <c r="D6" i="1"/>
  <c r="F6" i="1"/>
  <c r="D8" i="1"/>
  <c r="F8" i="1"/>
  <c r="L24" i="1"/>
  <c r="D24" i="1" s="1"/>
  <c r="N24" i="1"/>
  <c r="F24" i="1" s="1"/>
  <c r="M24" i="1"/>
  <c r="E24" i="1" l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Shavolin</author>
  </authors>
  <commentList>
    <comment ref="B23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+Бинбанк+Тальменка-Банк+ЮниаструмБанк</t>
        </r>
      </text>
    </comment>
  </commentList>
</comments>
</file>

<file path=xl/sharedStrings.xml><?xml version="1.0" encoding="utf-8"?>
<sst xmlns="http://schemas.openxmlformats.org/spreadsheetml/2006/main" count="42" uniqueCount="40">
  <si>
    <t>Бывшие банки-партнеры</t>
  </si>
  <si>
    <t>ИТОГО</t>
  </si>
  <si>
    <t>Объем выданных поручительств (с начала деятельности Фонда), руб.</t>
  </si>
  <si>
    <t>Количество выданных поручительств (с начала деятельности Фонда), шт.</t>
  </si>
  <si>
    <t>№ п/п</t>
  </si>
  <si>
    <t>Сумма поручительств, руб.</t>
  </si>
  <si>
    <t>Сумма кредитов, выданных под поручительства, руб.</t>
  </si>
  <si>
    <t>ПАО Сбербанк</t>
  </si>
  <si>
    <t>АО "Россельхозбанк"</t>
  </si>
  <si>
    <t>ПАО Банк "ФК Открытие"</t>
  </si>
  <si>
    <t>ПАО "Промсвязьбанк"</t>
  </si>
  <si>
    <t>ПАО "АК БАРС" БАНК</t>
  </si>
  <si>
    <t>ТКБ БАНК ПАО</t>
  </si>
  <si>
    <t>Банк "Левобережный" (ПАО)</t>
  </si>
  <si>
    <t>"СИБСОЦБАНК" ООО</t>
  </si>
  <si>
    <t>АО "Банк Акцепт"</t>
  </si>
  <si>
    <t>АО КБ "ФорБанк"</t>
  </si>
  <si>
    <t>ООО КБ "Алтайкапиталбанк"</t>
  </si>
  <si>
    <t>АО "МСП Банк"</t>
  </si>
  <si>
    <t>АО "Банк Интеза"</t>
  </si>
  <si>
    <t>АО "АЛЬФА-БАНК"</t>
  </si>
  <si>
    <t>Банк ВТБ (ПАО)</t>
  </si>
  <si>
    <t>2007-2019</t>
  </si>
  <si>
    <t>Кол-во субъектов получивших поддержку, шт.</t>
  </si>
  <si>
    <t>Количество выданных поручительств, шт.</t>
  </si>
  <si>
    <t>Объем выданных поручительств, руб.</t>
  </si>
  <si>
    <t>Объем выданных кредитов под поручительство Фонда, руб.</t>
  </si>
  <si>
    <t>Кол-во субъектов получивших поддержку
(с начала деятельности Фонда), шт.</t>
  </si>
  <si>
    <t>Объем выданных кредитов под поручительство Фонда
(с начала деятельности Фонда), руб.</t>
  </si>
  <si>
    <t>Кол-во договоров, шт.</t>
  </si>
  <si>
    <t>Кол-во субъектов, шт.</t>
  </si>
  <si>
    <t xml:space="preserve">Объем  выданных поручительств, руб.  </t>
  </si>
  <si>
    <t>2020 г.</t>
  </si>
  <si>
    <t>2007-2020 гг.</t>
  </si>
  <si>
    <t>Алтайский фонд микрозаймов</t>
  </si>
  <si>
    <t>Фонд развития Алтайского края</t>
  </si>
  <si>
    <t>Наименование финансовой организации-партнера</t>
  </si>
  <si>
    <t>АО "СМП Банк"</t>
  </si>
  <si>
    <t>Сведения о поручительствах, предоставленных НО "Алтайский фонд МСП", в разрезе финансовых организаций - партнеров на 01.01.2021</t>
  </si>
  <si>
    <t>Действующие поручительства на 01.01.2021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</si>
</sst>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Border="1"/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3" fontId="0" fillId="0" borderId="0" xfId="0" applyNumberFormat="1"/>
    <xf numFmtId="3" fontId="4" fillId="0" borderId="0" xfId="0" applyNumberFormat="1" applyFont="1"/>
    <xf numFmtId="4" fontId="0" fillId="0" borderId="0" xfId="0" applyNumberFormat="1" applyFill="1" applyAlignment="1">
      <alignment horizontal="center"/>
    </xf>
    <xf numFmtId="4" fontId="0" fillId="0" borderId="0" xfId="0" applyNumberFormat="1"/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0" fontId="4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3"/>
  <sheetViews>
    <sheetView tabSelected="1" zoomScale="75" zoomScaleNormal="75" workbookViewId="0">
      <selection activeCell="O27" sqref="O27"/>
    </sheetView>
  </sheetViews>
  <sheetFormatPr defaultRowHeight="15" x14ac:dyDescent="0.25"/>
  <cols>
    <col min="2" max="2" width="37.85546875" customWidth="1"/>
    <col min="3" max="3" width="19.85546875" customWidth="1"/>
    <col min="4" max="4" width="18.28515625" customWidth="1"/>
    <col min="5" max="5" width="18.42578125" style="8" customWidth="1"/>
    <col min="6" max="6" width="23.140625" style="8" customWidth="1"/>
    <col min="7" max="7" width="18.140625" style="8" hidden="1" customWidth="1"/>
    <col min="8" max="8" width="20" style="8" hidden="1" customWidth="1"/>
    <col min="9" max="9" width="18.7109375" style="8" hidden="1" customWidth="1"/>
    <col min="10" max="10" width="21" style="8" hidden="1" customWidth="1"/>
    <col min="11" max="11" width="19.140625" style="8" customWidth="1"/>
    <col min="12" max="12" width="18.5703125" style="8" customWidth="1"/>
    <col min="13" max="13" width="18.85546875" style="8" customWidth="1"/>
    <col min="14" max="14" width="19.5703125" style="8" customWidth="1"/>
    <col min="15" max="15" width="18" customWidth="1"/>
    <col min="16" max="16" width="19.140625" customWidth="1"/>
    <col min="17" max="17" width="19" customWidth="1"/>
    <col min="18" max="18" width="13.28515625" customWidth="1"/>
    <col min="20" max="20" width="11.42578125" customWidth="1"/>
    <col min="21" max="21" width="12.28515625" customWidth="1"/>
    <col min="22" max="22" width="14.140625" customWidth="1"/>
    <col min="23" max="23" width="15" customWidth="1"/>
  </cols>
  <sheetData>
    <row r="1" spans="1:23" ht="34.5" customHeight="1" x14ac:dyDescent="0.25">
      <c r="A1" s="37" t="s">
        <v>38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23" s="1" customFormat="1" ht="15.7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23" s="1" customFormat="1" ht="23.25" customHeight="1" x14ac:dyDescent="0.25">
      <c r="A3" s="39" t="s">
        <v>4</v>
      </c>
      <c r="B3" s="40" t="s">
        <v>36</v>
      </c>
      <c r="C3" s="44" t="s">
        <v>33</v>
      </c>
      <c r="D3" s="45"/>
      <c r="E3" s="45"/>
      <c r="F3" s="46"/>
      <c r="G3" s="41" t="s">
        <v>22</v>
      </c>
      <c r="H3" s="42"/>
      <c r="I3" s="42"/>
      <c r="J3" s="43"/>
      <c r="K3" s="41" t="s">
        <v>32</v>
      </c>
      <c r="L3" s="42"/>
      <c r="M3" s="42"/>
      <c r="N3" s="43"/>
      <c r="O3" s="47" t="s">
        <v>39</v>
      </c>
      <c r="P3" s="47"/>
      <c r="Q3" s="47"/>
    </row>
    <row r="4" spans="1:23" s="1" customFormat="1" ht="125.25" customHeight="1" x14ac:dyDescent="0.25">
      <c r="A4" s="39"/>
      <c r="B4" s="40"/>
      <c r="C4" s="19" t="s">
        <v>27</v>
      </c>
      <c r="D4" s="20" t="s">
        <v>3</v>
      </c>
      <c r="E4" s="19" t="s">
        <v>2</v>
      </c>
      <c r="F4" s="19" t="s">
        <v>28</v>
      </c>
      <c r="G4" s="19" t="s">
        <v>23</v>
      </c>
      <c r="H4" s="19" t="s">
        <v>24</v>
      </c>
      <c r="I4" s="19" t="s">
        <v>25</v>
      </c>
      <c r="J4" s="19" t="s">
        <v>26</v>
      </c>
      <c r="K4" s="19" t="s">
        <v>30</v>
      </c>
      <c r="L4" s="19" t="s">
        <v>24</v>
      </c>
      <c r="M4" s="19" t="s">
        <v>31</v>
      </c>
      <c r="N4" s="19" t="s">
        <v>26</v>
      </c>
      <c r="O4" s="21" t="s">
        <v>29</v>
      </c>
      <c r="P4" s="21" t="s">
        <v>5</v>
      </c>
      <c r="Q4" s="21" t="s">
        <v>6</v>
      </c>
    </row>
    <row r="5" spans="1:23" s="1" customFormat="1" ht="18.75" x14ac:dyDescent="0.3">
      <c r="A5" s="17">
        <v>1</v>
      </c>
      <c r="B5" s="26" t="s">
        <v>7</v>
      </c>
      <c r="C5" s="10">
        <f>G5+K5</f>
        <v>267</v>
      </c>
      <c r="D5" s="10">
        <f t="shared" ref="D5:D23" si="0">H5+L5</f>
        <v>290</v>
      </c>
      <c r="E5" s="3">
        <f t="shared" ref="E5:E23" si="1">I5+M5</f>
        <v>1050366279.1299999</v>
      </c>
      <c r="F5" s="3">
        <f t="shared" ref="F5:F23" si="2">J5+N5</f>
        <v>2839536912</v>
      </c>
      <c r="G5" s="3">
        <v>231</v>
      </c>
      <c r="H5" s="3">
        <v>248</v>
      </c>
      <c r="I5" s="33">
        <v>870741595.32999992</v>
      </c>
      <c r="J5" s="3">
        <v>2379530286</v>
      </c>
      <c r="K5" s="3">
        <v>36</v>
      </c>
      <c r="L5" s="4">
        <v>42</v>
      </c>
      <c r="M5" s="4">
        <f>31532450+56837000+14340450+13820000+1250000+9600000+15571400+5678400+6770000+5692500+13820063.8+2712420+2000000</f>
        <v>179624683.80000001</v>
      </c>
      <c r="N5" s="4">
        <f>73800000+172166626+29400000+27800000+2500000+20500000+39521000+15350000+14500000+15000000+32400000+7569000+9500000</f>
        <v>460006626</v>
      </c>
      <c r="O5" s="22">
        <v>54</v>
      </c>
      <c r="P5" s="22">
        <v>265756014.30000001</v>
      </c>
      <c r="Q5" s="22">
        <v>659035870</v>
      </c>
      <c r="R5" s="35"/>
      <c r="T5" s="30"/>
      <c r="U5" s="30"/>
      <c r="V5" s="30"/>
      <c r="W5" s="30"/>
    </row>
    <row r="6" spans="1:23" s="1" customFormat="1" ht="20.25" customHeight="1" x14ac:dyDescent="0.3">
      <c r="A6" s="17">
        <v>2</v>
      </c>
      <c r="B6" s="26" t="s">
        <v>8</v>
      </c>
      <c r="C6" s="10">
        <f t="shared" ref="C6:C22" si="3">G6+K6</f>
        <v>32</v>
      </c>
      <c r="D6" s="10">
        <f t="shared" si="0"/>
        <v>41</v>
      </c>
      <c r="E6" s="3">
        <f t="shared" si="1"/>
        <v>216240340</v>
      </c>
      <c r="F6" s="3">
        <f t="shared" si="2"/>
        <v>686055109</v>
      </c>
      <c r="G6" s="3">
        <v>14</v>
      </c>
      <c r="H6" s="3">
        <v>17</v>
      </c>
      <c r="I6" s="33">
        <v>109947840</v>
      </c>
      <c r="J6" s="3">
        <v>366301893</v>
      </c>
      <c r="K6" s="3">
        <f>7+2+3+2+1+1+1+1</f>
        <v>18</v>
      </c>
      <c r="L6" s="3">
        <f>9+2+3+2+1+1+4+2</f>
        <v>24</v>
      </c>
      <c r="M6" s="5">
        <f>3900000+5450000+4200000+4700000+14400000+10000000+5542500+14000000+2300000+3400000+23513000+14887000</f>
        <v>106292500</v>
      </c>
      <c r="N6" s="5">
        <f>13000000+24500000+8400000+12000000+30000000+35313216+13550000+55000000+10000000+20000000+56434200+41555800</f>
        <v>319753216</v>
      </c>
      <c r="O6" s="22">
        <v>22</v>
      </c>
      <c r="P6" s="22">
        <v>99392500</v>
      </c>
      <c r="Q6" s="22">
        <v>292253216</v>
      </c>
      <c r="R6" s="35"/>
      <c r="T6" s="30"/>
      <c r="U6" s="30"/>
      <c r="V6" s="30"/>
      <c r="W6" s="30"/>
    </row>
    <row r="7" spans="1:23" s="1" customFormat="1" ht="18.75" x14ac:dyDescent="0.3">
      <c r="A7" s="24">
        <v>3</v>
      </c>
      <c r="B7" s="27" t="s">
        <v>9</v>
      </c>
      <c r="C7" s="10">
        <f t="shared" si="3"/>
        <v>24</v>
      </c>
      <c r="D7" s="10">
        <f t="shared" si="0"/>
        <v>25</v>
      </c>
      <c r="E7" s="3">
        <f t="shared" si="1"/>
        <v>118289000</v>
      </c>
      <c r="F7" s="3">
        <f t="shared" si="2"/>
        <v>318599000</v>
      </c>
      <c r="G7" s="3">
        <v>24</v>
      </c>
      <c r="H7" s="3">
        <v>25</v>
      </c>
      <c r="I7" s="33">
        <v>118289000</v>
      </c>
      <c r="J7" s="3">
        <v>318599000</v>
      </c>
      <c r="K7" s="3"/>
      <c r="L7" s="6"/>
      <c r="M7" s="3"/>
      <c r="N7" s="3"/>
      <c r="O7" s="22">
        <v>3</v>
      </c>
      <c r="P7" s="22">
        <v>33300000</v>
      </c>
      <c r="Q7" s="22">
        <v>66600000</v>
      </c>
      <c r="R7" s="35"/>
      <c r="T7" s="30"/>
      <c r="U7" s="30"/>
      <c r="V7" s="30"/>
      <c r="W7" s="30"/>
    </row>
    <row r="8" spans="1:23" s="1" customFormat="1" ht="18.75" x14ac:dyDescent="0.3">
      <c r="A8" s="24">
        <v>4</v>
      </c>
      <c r="B8" s="27" t="s">
        <v>10</v>
      </c>
      <c r="C8" s="10">
        <f t="shared" si="3"/>
        <v>27</v>
      </c>
      <c r="D8" s="10">
        <f t="shared" si="0"/>
        <v>30</v>
      </c>
      <c r="E8" s="3">
        <f t="shared" si="1"/>
        <v>219045000</v>
      </c>
      <c r="F8" s="3">
        <f t="shared" si="2"/>
        <v>824000002</v>
      </c>
      <c r="G8" s="3">
        <v>23</v>
      </c>
      <c r="H8" s="3">
        <v>26</v>
      </c>
      <c r="I8" s="33">
        <v>163545000</v>
      </c>
      <c r="J8" s="3">
        <v>520000002</v>
      </c>
      <c r="K8" s="3">
        <v>4</v>
      </c>
      <c r="L8" s="6">
        <v>4</v>
      </c>
      <c r="M8" s="3">
        <f>16000000+14500000+25000000</f>
        <v>55500000</v>
      </c>
      <c r="N8" s="3">
        <f>175000000+29000000+100000000</f>
        <v>304000000</v>
      </c>
      <c r="O8" s="22">
        <v>5</v>
      </c>
      <c r="P8" s="22">
        <v>62300000</v>
      </c>
      <c r="Q8" s="22">
        <v>318000000</v>
      </c>
      <c r="R8" s="35"/>
      <c r="T8" s="30"/>
      <c r="U8" s="30"/>
      <c r="V8" s="30"/>
      <c r="W8" s="30"/>
    </row>
    <row r="9" spans="1:23" s="1" customFormat="1" ht="18.75" x14ac:dyDescent="0.3">
      <c r="A9" s="24">
        <v>5</v>
      </c>
      <c r="B9" s="26" t="s">
        <v>11</v>
      </c>
      <c r="C9" s="10">
        <f t="shared" si="3"/>
        <v>23</v>
      </c>
      <c r="D9" s="10">
        <f t="shared" si="0"/>
        <v>23</v>
      </c>
      <c r="E9" s="3">
        <f t="shared" si="1"/>
        <v>108645000</v>
      </c>
      <c r="F9" s="3">
        <f t="shared" si="2"/>
        <v>315095000</v>
      </c>
      <c r="G9" s="3">
        <v>23</v>
      </c>
      <c r="H9" s="3">
        <v>23</v>
      </c>
      <c r="I9" s="33">
        <v>108645000</v>
      </c>
      <c r="J9" s="3">
        <v>315095000</v>
      </c>
      <c r="K9" s="3"/>
      <c r="L9" s="4"/>
      <c r="M9" s="4"/>
      <c r="N9" s="4"/>
      <c r="O9" s="22"/>
      <c r="P9" s="22"/>
      <c r="Q9" s="22"/>
      <c r="R9" s="35"/>
      <c r="T9" s="30"/>
      <c r="U9" s="30"/>
      <c r="V9" s="30"/>
      <c r="W9" s="30"/>
    </row>
    <row r="10" spans="1:23" s="1" customFormat="1" ht="18.75" x14ac:dyDescent="0.3">
      <c r="A10" s="24">
        <v>6</v>
      </c>
      <c r="B10" s="26" t="s">
        <v>12</v>
      </c>
      <c r="C10" s="10">
        <f t="shared" si="3"/>
        <v>4</v>
      </c>
      <c r="D10" s="10">
        <f t="shared" si="0"/>
        <v>4</v>
      </c>
      <c r="E10" s="3">
        <f t="shared" si="1"/>
        <v>7262500</v>
      </c>
      <c r="F10" s="3">
        <f t="shared" si="2"/>
        <v>18525000</v>
      </c>
      <c r="G10" s="3">
        <v>4</v>
      </c>
      <c r="H10" s="3">
        <v>4</v>
      </c>
      <c r="I10" s="33">
        <v>7262500</v>
      </c>
      <c r="J10" s="3">
        <v>18525000</v>
      </c>
      <c r="K10" s="3"/>
      <c r="L10" s="3"/>
      <c r="M10" s="4"/>
      <c r="N10" s="4"/>
      <c r="O10" s="22">
        <v>1</v>
      </c>
      <c r="P10" s="22">
        <v>1262500</v>
      </c>
      <c r="Q10" s="22">
        <v>2525000</v>
      </c>
      <c r="R10" s="35"/>
      <c r="T10" s="30"/>
      <c r="U10" s="30"/>
      <c r="V10" s="30"/>
      <c r="W10" s="30"/>
    </row>
    <row r="11" spans="1:23" s="1" customFormat="1" ht="18.75" x14ac:dyDescent="0.3">
      <c r="A11" s="24">
        <v>7</v>
      </c>
      <c r="B11" s="26" t="s">
        <v>13</v>
      </c>
      <c r="C11" s="10">
        <f t="shared" si="3"/>
        <v>18</v>
      </c>
      <c r="D11" s="10">
        <f t="shared" si="0"/>
        <v>21</v>
      </c>
      <c r="E11" s="3">
        <f t="shared" si="1"/>
        <v>94085000</v>
      </c>
      <c r="F11" s="3">
        <f t="shared" si="2"/>
        <v>262782800</v>
      </c>
      <c r="G11" s="3">
        <v>17</v>
      </c>
      <c r="H11" s="3">
        <v>20</v>
      </c>
      <c r="I11" s="33">
        <v>88685000</v>
      </c>
      <c r="J11" s="3">
        <v>225502800</v>
      </c>
      <c r="K11" s="3">
        <v>1</v>
      </c>
      <c r="L11" s="4">
        <v>1</v>
      </c>
      <c r="M11" s="4">
        <v>5400000</v>
      </c>
      <c r="N11" s="4">
        <v>37280000</v>
      </c>
      <c r="O11" s="22">
        <v>8</v>
      </c>
      <c r="P11" s="22">
        <v>62200000</v>
      </c>
      <c r="Q11" s="22">
        <v>184980000</v>
      </c>
      <c r="R11" s="35"/>
      <c r="T11" s="30"/>
      <c r="U11" s="30"/>
      <c r="V11" s="30"/>
      <c r="W11" s="30"/>
    </row>
    <row r="12" spans="1:23" s="1" customFormat="1" ht="18.75" x14ac:dyDescent="0.3">
      <c r="A12" s="24">
        <v>8</v>
      </c>
      <c r="B12" s="26" t="s">
        <v>15</v>
      </c>
      <c r="C12" s="10">
        <f t="shared" si="3"/>
        <v>3</v>
      </c>
      <c r="D12" s="10">
        <f t="shared" si="0"/>
        <v>3</v>
      </c>
      <c r="E12" s="3">
        <f t="shared" si="1"/>
        <v>5775000</v>
      </c>
      <c r="F12" s="3">
        <f t="shared" si="2"/>
        <v>12950000</v>
      </c>
      <c r="G12" s="3">
        <v>2</v>
      </c>
      <c r="H12" s="3">
        <v>2</v>
      </c>
      <c r="I12" s="33">
        <v>3775000</v>
      </c>
      <c r="J12" s="3">
        <v>9450000</v>
      </c>
      <c r="K12" s="3">
        <v>1</v>
      </c>
      <c r="L12" s="4">
        <v>1</v>
      </c>
      <c r="M12" s="4">
        <v>2000000</v>
      </c>
      <c r="N12" s="4">
        <v>3500000</v>
      </c>
      <c r="O12" s="22">
        <v>2</v>
      </c>
      <c r="P12" s="22">
        <v>2975000</v>
      </c>
      <c r="Q12" s="22">
        <v>5450000</v>
      </c>
      <c r="R12" s="35"/>
      <c r="T12" s="30"/>
      <c r="U12" s="30"/>
      <c r="V12" s="30"/>
      <c r="W12" s="30"/>
    </row>
    <row r="13" spans="1:23" s="1" customFormat="1" ht="18.75" x14ac:dyDescent="0.3">
      <c r="A13" s="24">
        <v>9</v>
      </c>
      <c r="B13" s="26" t="s">
        <v>14</v>
      </c>
      <c r="C13" s="10">
        <f t="shared" si="3"/>
        <v>119</v>
      </c>
      <c r="D13" s="10">
        <f t="shared" si="0"/>
        <v>129</v>
      </c>
      <c r="E13" s="3">
        <f t="shared" si="1"/>
        <v>489241666.26999998</v>
      </c>
      <c r="F13" s="3">
        <f t="shared" si="2"/>
        <v>1167505511.53</v>
      </c>
      <c r="G13" s="3">
        <v>109</v>
      </c>
      <c r="H13" s="3">
        <v>116</v>
      </c>
      <c r="I13" s="33">
        <v>427695166.26999998</v>
      </c>
      <c r="J13" s="3">
        <v>1005617761.9299999</v>
      </c>
      <c r="K13" s="3">
        <v>10</v>
      </c>
      <c r="L13" s="4">
        <v>13</v>
      </c>
      <c r="M13" s="4">
        <f>3000000+4250000+7500000+2730000+2436000+10000000+17000000+5000000+4630500+5000000</f>
        <v>61546500</v>
      </c>
      <c r="N13" s="4">
        <f>5000000+8500000+15000000+6000000+4980000+20000000+40000000+13000000+12000000+37407749.6</f>
        <v>161887749.59999999</v>
      </c>
      <c r="O13" s="22">
        <v>31</v>
      </c>
      <c r="P13" s="22">
        <v>191969167.26999998</v>
      </c>
      <c r="Q13" s="22">
        <v>430867934.13</v>
      </c>
      <c r="R13" s="35"/>
      <c r="T13" s="30"/>
      <c r="U13" s="30"/>
      <c r="V13" s="30"/>
      <c r="W13" s="30"/>
    </row>
    <row r="14" spans="1:23" s="1" customFormat="1" ht="18.75" x14ac:dyDescent="0.3">
      <c r="A14" s="24">
        <v>10</v>
      </c>
      <c r="B14" s="26" t="s">
        <v>16</v>
      </c>
      <c r="C14" s="10">
        <f t="shared" si="3"/>
        <v>17</v>
      </c>
      <c r="D14" s="10">
        <f t="shared" si="0"/>
        <v>18</v>
      </c>
      <c r="E14" s="3">
        <f t="shared" si="1"/>
        <v>72920000</v>
      </c>
      <c r="F14" s="3">
        <f t="shared" si="2"/>
        <v>183600000</v>
      </c>
      <c r="G14" s="3">
        <v>15</v>
      </c>
      <c r="H14" s="3">
        <v>16</v>
      </c>
      <c r="I14" s="33">
        <v>36920000</v>
      </c>
      <c r="J14" s="3">
        <v>103600000</v>
      </c>
      <c r="K14" s="3">
        <v>2</v>
      </c>
      <c r="L14" s="4">
        <v>2</v>
      </c>
      <c r="M14" s="4">
        <f>21000000+15000000</f>
        <v>36000000</v>
      </c>
      <c r="N14" s="4">
        <f>50000000+30000000</f>
        <v>80000000</v>
      </c>
      <c r="O14" s="22">
        <v>1</v>
      </c>
      <c r="P14" s="22">
        <v>15000000</v>
      </c>
      <c r="Q14" s="22">
        <v>30000000</v>
      </c>
      <c r="R14" s="35"/>
      <c r="T14" s="30"/>
      <c r="U14" s="30"/>
      <c r="V14" s="30"/>
      <c r="W14" s="30"/>
    </row>
    <row r="15" spans="1:23" s="1" customFormat="1" ht="18.75" x14ac:dyDescent="0.3">
      <c r="A15" s="24">
        <v>11</v>
      </c>
      <c r="B15" s="26" t="s">
        <v>17</v>
      </c>
      <c r="C15" s="10">
        <f t="shared" si="3"/>
        <v>47</v>
      </c>
      <c r="D15" s="10">
        <f t="shared" si="0"/>
        <v>47</v>
      </c>
      <c r="E15" s="3">
        <f t="shared" si="1"/>
        <v>66810000</v>
      </c>
      <c r="F15" s="3">
        <f t="shared" si="2"/>
        <v>150700000</v>
      </c>
      <c r="G15" s="3">
        <v>46</v>
      </c>
      <c r="H15" s="3">
        <v>46</v>
      </c>
      <c r="I15" s="33">
        <v>62810000</v>
      </c>
      <c r="J15" s="3">
        <v>142700000</v>
      </c>
      <c r="K15" s="3">
        <v>1</v>
      </c>
      <c r="L15" s="4">
        <v>1</v>
      </c>
      <c r="M15" s="3">
        <v>4000000</v>
      </c>
      <c r="N15" s="3">
        <v>8000000</v>
      </c>
      <c r="O15" s="22">
        <v>2</v>
      </c>
      <c r="P15" s="22">
        <v>5500000</v>
      </c>
      <c r="Q15" s="22">
        <v>11000000</v>
      </c>
      <c r="R15" s="35"/>
      <c r="T15" s="30"/>
      <c r="U15" s="30"/>
      <c r="V15" s="30"/>
      <c r="W15" s="30"/>
    </row>
    <row r="16" spans="1:23" s="1" customFormat="1" ht="18.75" x14ac:dyDescent="0.3">
      <c r="A16" s="25">
        <v>12</v>
      </c>
      <c r="B16" s="26" t="s">
        <v>18</v>
      </c>
      <c r="C16" s="10">
        <f t="shared" si="3"/>
        <v>1</v>
      </c>
      <c r="D16" s="10">
        <f t="shared" si="0"/>
        <v>1</v>
      </c>
      <c r="E16" s="3">
        <f t="shared" si="1"/>
        <v>6000000</v>
      </c>
      <c r="F16" s="3">
        <f t="shared" si="2"/>
        <v>10000000</v>
      </c>
      <c r="G16" s="3">
        <v>1</v>
      </c>
      <c r="H16" s="3">
        <v>1</v>
      </c>
      <c r="I16" s="33">
        <v>6000000</v>
      </c>
      <c r="J16" s="3">
        <v>10000000</v>
      </c>
      <c r="K16" s="3"/>
      <c r="L16" s="4"/>
      <c r="M16" s="3"/>
      <c r="N16" s="3"/>
      <c r="O16" s="22"/>
      <c r="P16" s="22"/>
      <c r="Q16" s="22"/>
      <c r="R16" s="35"/>
      <c r="T16" s="30"/>
      <c r="U16" s="30"/>
      <c r="V16" s="30"/>
      <c r="W16" s="30"/>
    </row>
    <row r="17" spans="1:23" s="1" customFormat="1" ht="18.75" x14ac:dyDescent="0.3">
      <c r="A17" s="25">
        <v>13</v>
      </c>
      <c r="B17" s="26" t="s">
        <v>19</v>
      </c>
      <c r="C17" s="10">
        <f t="shared" si="3"/>
        <v>14</v>
      </c>
      <c r="D17" s="10">
        <f t="shared" si="0"/>
        <v>20</v>
      </c>
      <c r="E17" s="3">
        <f t="shared" si="1"/>
        <v>92157000</v>
      </c>
      <c r="F17" s="3">
        <f t="shared" si="2"/>
        <v>297301000</v>
      </c>
      <c r="G17" s="3">
        <v>9</v>
      </c>
      <c r="H17" s="3">
        <v>12</v>
      </c>
      <c r="I17" s="33">
        <v>53759000</v>
      </c>
      <c r="J17" s="3">
        <v>118800000</v>
      </c>
      <c r="K17" s="3">
        <f>1+2+1+1</f>
        <v>5</v>
      </c>
      <c r="L17" s="4">
        <f>2+2+1+3</f>
        <v>8</v>
      </c>
      <c r="M17" s="3">
        <f>5247500+12000500+2750000+18400000</f>
        <v>38398000</v>
      </c>
      <c r="N17" s="3">
        <f>95000000+38001000+5500000+40000000</f>
        <v>178501000</v>
      </c>
      <c r="O17" s="22">
        <v>13</v>
      </c>
      <c r="P17" s="22">
        <v>61178000</v>
      </c>
      <c r="Q17" s="22">
        <v>221501000</v>
      </c>
      <c r="R17" s="35"/>
      <c r="T17" s="30"/>
      <c r="U17" s="30"/>
      <c r="V17" s="30"/>
      <c r="W17" s="30"/>
    </row>
    <row r="18" spans="1:23" s="1" customFormat="1" ht="18.75" x14ac:dyDescent="0.3">
      <c r="A18" s="25">
        <v>14</v>
      </c>
      <c r="B18" s="9" t="s">
        <v>20</v>
      </c>
      <c r="C18" s="10">
        <f t="shared" si="3"/>
        <v>1</v>
      </c>
      <c r="D18" s="10">
        <f t="shared" si="0"/>
        <v>1</v>
      </c>
      <c r="E18" s="3">
        <f t="shared" si="1"/>
        <v>10000000</v>
      </c>
      <c r="F18" s="3">
        <f t="shared" si="2"/>
        <v>50000000</v>
      </c>
      <c r="G18" s="3">
        <v>1</v>
      </c>
      <c r="H18" s="3">
        <v>1</v>
      </c>
      <c r="I18" s="33">
        <v>10000000</v>
      </c>
      <c r="J18" s="3">
        <v>50000000</v>
      </c>
      <c r="K18" s="3"/>
      <c r="L18" s="4"/>
      <c r="M18" s="3"/>
      <c r="N18" s="3"/>
      <c r="O18" s="22"/>
      <c r="P18" s="22"/>
      <c r="Q18" s="22"/>
      <c r="R18" s="35"/>
      <c r="T18" s="30"/>
      <c r="U18" s="30"/>
      <c r="V18" s="30"/>
      <c r="W18" s="30"/>
    </row>
    <row r="19" spans="1:23" s="1" customFormat="1" ht="18.75" x14ac:dyDescent="0.3">
      <c r="A19" s="28">
        <v>15</v>
      </c>
      <c r="B19" s="9" t="s">
        <v>21</v>
      </c>
      <c r="C19" s="10">
        <f t="shared" si="3"/>
        <v>19</v>
      </c>
      <c r="D19" s="10">
        <f t="shared" si="0"/>
        <v>21</v>
      </c>
      <c r="E19" s="3">
        <f t="shared" si="1"/>
        <v>186944305.86000001</v>
      </c>
      <c r="F19" s="3">
        <f t="shared" si="2"/>
        <v>466096869</v>
      </c>
      <c r="G19" s="3">
        <v>16</v>
      </c>
      <c r="H19" s="3">
        <v>18</v>
      </c>
      <c r="I19" s="33">
        <v>168153205.86000001</v>
      </c>
      <c r="J19" s="3">
        <v>356096869</v>
      </c>
      <c r="K19" s="3">
        <v>3</v>
      </c>
      <c r="L19" s="4">
        <v>3</v>
      </c>
      <c r="M19" s="3">
        <f>15291100+3500000</f>
        <v>18791100</v>
      </c>
      <c r="N19" s="3">
        <f>80000000+30000000</f>
        <v>110000000</v>
      </c>
      <c r="O19" s="22">
        <v>16</v>
      </c>
      <c r="P19" s="22">
        <v>138444305.86000001</v>
      </c>
      <c r="Q19" s="22">
        <v>383096869</v>
      </c>
      <c r="R19" s="35"/>
      <c r="T19" s="30"/>
      <c r="U19" s="30"/>
      <c r="V19" s="30"/>
      <c r="W19" s="30"/>
    </row>
    <row r="20" spans="1:23" s="1" customFormat="1" ht="18.75" x14ac:dyDescent="0.3">
      <c r="A20" s="34">
        <v>16</v>
      </c>
      <c r="B20" s="9" t="s">
        <v>34</v>
      </c>
      <c r="C20" s="10">
        <f t="shared" si="3"/>
        <v>22</v>
      </c>
      <c r="D20" s="10">
        <f t="shared" si="0"/>
        <v>23</v>
      </c>
      <c r="E20" s="3">
        <f t="shared" si="1"/>
        <v>30667124</v>
      </c>
      <c r="F20" s="3">
        <f t="shared" si="2"/>
        <v>116373244</v>
      </c>
      <c r="G20" s="3"/>
      <c r="H20" s="3"/>
      <c r="I20" s="33"/>
      <c r="J20" s="3"/>
      <c r="K20" s="3">
        <v>22</v>
      </c>
      <c r="L20" s="4">
        <v>23</v>
      </c>
      <c r="M20" s="3">
        <f>3417000+1191000+1387380+488000+158000+24025744</f>
        <v>30667124</v>
      </c>
      <c r="N20" s="3">
        <f>15390000+3970000+8810000+2440000+550000+85213244</f>
        <v>116373244</v>
      </c>
      <c r="O20" s="22">
        <v>22</v>
      </c>
      <c r="P20" s="22">
        <v>30075124</v>
      </c>
      <c r="Q20" s="22">
        <v>113373244</v>
      </c>
      <c r="R20" s="35"/>
      <c r="T20" s="30"/>
      <c r="U20" s="30"/>
      <c r="V20" s="30"/>
      <c r="W20" s="30"/>
    </row>
    <row r="21" spans="1:23" s="1" customFormat="1" ht="20.25" customHeight="1" x14ac:dyDescent="0.3">
      <c r="A21" s="34">
        <v>17</v>
      </c>
      <c r="B21" s="9" t="s">
        <v>35</v>
      </c>
      <c r="C21" s="10">
        <f t="shared" si="3"/>
        <v>0</v>
      </c>
      <c r="D21" s="10">
        <f t="shared" si="0"/>
        <v>0</v>
      </c>
      <c r="E21" s="3">
        <f t="shared" si="1"/>
        <v>0</v>
      </c>
      <c r="F21" s="3">
        <f t="shared" si="2"/>
        <v>0</v>
      </c>
      <c r="G21" s="3"/>
      <c r="H21" s="3"/>
      <c r="I21" s="33"/>
      <c r="J21" s="3"/>
      <c r="K21" s="3"/>
      <c r="L21" s="4"/>
      <c r="M21" s="3"/>
      <c r="N21" s="3"/>
      <c r="O21" s="22"/>
      <c r="P21" s="22"/>
      <c r="Q21" s="22"/>
      <c r="T21" s="30"/>
    </row>
    <row r="22" spans="1:23" s="1" customFormat="1" ht="20.25" customHeight="1" x14ac:dyDescent="0.3">
      <c r="A22" s="36">
        <v>18</v>
      </c>
      <c r="B22" s="9" t="s">
        <v>37</v>
      </c>
      <c r="C22" s="10">
        <f t="shared" si="3"/>
        <v>1</v>
      </c>
      <c r="D22" s="10">
        <f t="shared" si="0"/>
        <v>1</v>
      </c>
      <c r="E22" s="3">
        <f t="shared" si="1"/>
        <v>2800000</v>
      </c>
      <c r="F22" s="3">
        <f t="shared" si="2"/>
        <v>35000000</v>
      </c>
      <c r="G22" s="3"/>
      <c r="H22" s="3"/>
      <c r="I22" s="33"/>
      <c r="J22" s="3"/>
      <c r="K22" s="3">
        <v>1</v>
      </c>
      <c r="L22" s="4">
        <v>1</v>
      </c>
      <c r="M22" s="3">
        <v>2800000</v>
      </c>
      <c r="N22" s="3">
        <v>35000000</v>
      </c>
      <c r="O22" s="22">
        <v>1</v>
      </c>
      <c r="P22" s="22">
        <v>2800000</v>
      </c>
      <c r="Q22" s="22">
        <v>35000000</v>
      </c>
      <c r="T22" s="30"/>
    </row>
    <row r="23" spans="1:23" s="1" customFormat="1" ht="19.5" customHeight="1" x14ac:dyDescent="0.3">
      <c r="A23" s="17"/>
      <c r="B23" s="11" t="s">
        <v>0</v>
      </c>
      <c r="C23" s="10">
        <f>G23+K23</f>
        <v>151</v>
      </c>
      <c r="D23" s="10">
        <f t="shared" si="0"/>
        <v>160</v>
      </c>
      <c r="E23" s="3">
        <f t="shared" si="1"/>
        <v>439136398</v>
      </c>
      <c r="F23" s="3">
        <f t="shared" si="2"/>
        <v>1187766354.4000001</v>
      </c>
      <c r="G23" s="3">
        <v>151</v>
      </c>
      <c r="H23" s="3">
        <v>160</v>
      </c>
      <c r="I23" s="33">
        <v>439136398</v>
      </c>
      <c r="J23" s="3">
        <v>1187766354.4000001</v>
      </c>
      <c r="K23" s="3"/>
      <c r="L23" s="3"/>
      <c r="M23" s="6"/>
      <c r="N23" s="6"/>
      <c r="O23" s="22"/>
      <c r="P23" s="22"/>
      <c r="Q23" s="22"/>
      <c r="T23" s="30"/>
    </row>
    <row r="24" spans="1:23" s="2" customFormat="1" ht="15.75" x14ac:dyDescent="0.25">
      <c r="A24" s="18"/>
      <c r="B24" s="12" t="s">
        <v>1</v>
      </c>
      <c r="C24" s="13">
        <f t="shared" ref="C24:D24" si="4">G24+K24</f>
        <v>790</v>
      </c>
      <c r="D24" s="13">
        <f t="shared" si="4"/>
        <v>858</v>
      </c>
      <c r="E24" s="14">
        <f>I24+M24</f>
        <v>3216384613.2600002</v>
      </c>
      <c r="F24" s="14">
        <f>J24+N24</f>
        <v>8941886801.9300003</v>
      </c>
      <c r="G24" s="15">
        <f t="shared" ref="G24:Q24" si="5">SUM(G5:G23)</f>
        <v>686</v>
      </c>
      <c r="H24" s="15">
        <f t="shared" si="5"/>
        <v>735</v>
      </c>
      <c r="I24" s="15">
        <f t="shared" si="5"/>
        <v>2675364705.46</v>
      </c>
      <c r="J24" s="15">
        <f t="shared" si="5"/>
        <v>7127584966.3299999</v>
      </c>
      <c r="K24" s="16">
        <f>SUM(K5:K23)</f>
        <v>104</v>
      </c>
      <c r="L24" s="16">
        <f t="shared" si="5"/>
        <v>123</v>
      </c>
      <c r="M24" s="16">
        <f t="shared" si="5"/>
        <v>541019907.79999995</v>
      </c>
      <c r="N24" s="16">
        <f t="shared" si="5"/>
        <v>1814301835.5999999</v>
      </c>
      <c r="O24" s="23">
        <f t="shared" si="5"/>
        <v>181</v>
      </c>
      <c r="P24" s="23">
        <f t="shared" si="5"/>
        <v>972152611.42999995</v>
      </c>
      <c r="Q24" s="23">
        <f t="shared" si="5"/>
        <v>2753683133.1300001</v>
      </c>
      <c r="T24" s="30"/>
    </row>
    <row r="26" spans="1:23" ht="15.75" customHeight="1" x14ac:dyDescent="0.25">
      <c r="E26" s="7"/>
    </row>
    <row r="28" spans="1:23" x14ac:dyDescent="0.25">
      <c r="D28" s="29"/>
      <c r="E28" s="32"/>
      <c r="F28" s="29"/>
      <c r="G28" s="29"/>
      <c r="H28" s="7"/>
      <c r="I28" s="7"/>
      <c r="J28" s="7"/>
      <c r="K28" s="7"/>
      <c r="L28" s="31"/>
      <c r="M28" s="7"/>
      <c r="N28" s="7"/>
    </row>
    <row r="29" spans="1:23" x14ac:dyDescent="0.25">
      <c r="M29" s="7"/>
      <c r="N29" s="7"/>
    </row>
    <row r="30" spans="1:23" x14ac:dyDescent="0.25">
      <c r="E30" s="7"/>
      <c r="L30" s="7"/>
      <c r="M30" s="7"/>
    </row>
    <row r="31" spans="1:23" x14ac:dyDescent="0.25">
      <c r="L31" s="7"/>
      <c r="M31" s="7"/>
    </row>
    <row r="32" spans="1:23" x14ac:dyDescent="0.25">
      <c r="D32" s="29"/>
      <c r="K32" s="7"/>
      <c r="L32" s="7"/>
    </row>
    <row r="33" spans="4:4" x14ac:dyDescent="0.25">
      <c r="D33" s="29"/>
    </row>
  </sheetData>
  <mergeCells count="7">
    <mergeCell ref="O3:Q3"/>
    <mergeCell ref="A1:Q2"/>
    <mergeCell ref="A3:A4"/>
    <mergeCell ref="B3:B4"/>
    <mergeCell ref="K3:N3"/>
    <mergeCell ref="C3:F3"/>
    <mergeCell ref="G3:J3"/>
  </mergeCells>
  <pageMargins left="3.937007874015748E-2" right="3.937007874015748E-2" top="1.0236220472440944" bottom="3.937007874015748E-2" header="0.31496062992125984" footer="0.31496062992125984"/>
  <pageSetup paperSize="9" scale="5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поручительства Фонда</vt:lpstr>
      <vt:lpstr>'поручительства Фонда'!Область_печати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Procenko</dc:creator>
  <cp:lastModifiedBy>gl_econ</cp:lastModifiedBy>
  <cp:lastPrinted>2020-12-21T09:27:17Z</cp:lastPrinted>
  <dcterms:created xsi:type="dcterms:W3CDTF">2012-01-25T08:03:53Z</dcterms:created>
  <dcterms:modified xsi:type="dcterms:W3CDTF">2021-01-14T07:33:38Z</dcterms:modified>
</cp:coreProperties>
</file>